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0" yWindow="15" windowWidth="5910" windowHeight="6195" activeTab="0"/>
  </bookViews>
  <sheets>
    <sheet name=" PnL" sheetId="1" r:id="rId1"/>
    <sheet name="BS" sheetId="2" r:id="rId2"/>
    <sheet name="Cashflow" sheetId="3" r:id="rId3"/>
    <sheet name=" State G&amp;L" sheetId="4" r:id="rId4"/>
  </sheets>
  <definedNames>
    <definedName name="_xlnm.Print_Area" localSheetId="1">'BS'!$A$1:$J$55</definedName>
  </definedNames>
  <calcPr fullCalcOnLoad="1"/>
</workbook>
</file>

<file path=xl/sharedStrings.xml><?xml version="1.0" encoding="utf-8"?>
<sst xmlns="http://schemas.openxmlformats.org/spreadsheetml/2006/main" count="111" uniqueCount="84">
  <si>
    <t>PETRONAS Dagangan Berhad (88222 - D)</t>
  </si>
  <si>
    <t xml:space="preserve">Current </t>
  </si>
  <si>
    <t xml:space="preserve">Year </t>
  </si>
  <si>
    <t>Quarter</t>
  </si>
  <si>
    <t>To Date</t>
  </si>
  <si>
    <t>CURRENT ASSETS</t>
  </si>
  <si>
    <t>CURRENT LIABILITIES</t>
  </si>
  <si>
    <t>Net Tangible Assets per Share (sen)</t>
  </si>
  <si>
    <t>RM'000</t>
  </si>
  <si>
    <t>Cumulative Quarter</t>
  </si>
  <si>
    <t>Share in the results of an associated company</t>
  </si>
  <si>
    <t>Inventories</t>
  </si>
  <si>
    <t>Individual Quarter</t>
  </si>
  <si>
    <t>Preceding Year</t>
  </si>
  <si>
    <t>Corresponding</t>
  </si>
  <si>
    <t>Preceding  Year</t>
  </si>
  <si>
    <t>Period</t>
  </si>
  <si>
    <t>Revenue</t>
  </si>
  <si>
    <t>PROPERTY, PLANT &amp; EQUIPMENT</t>
  </si>
  <si>
    <t>LONG TERM RECEIVABLES</t>
  </si>
  <si>
    <t>INVESTMENT IN ASSOCIATES</t>
  </si>
  <si>
    <t>Taxation</t>
  </si>
  <si>
    <t xml:space="preserve">As at </t>
  </si>
  <si>
    <t xml:space="preserve">3 months </t>
  </si>
  <si>
    <t xml:space="preserve">ended </t>
  </si>
  <si>
    <t>cumulative to date</t>
  </si>
  <si>
    <t>Annual Financial Report for the year ended 31 March 2002</t>
  </si>
  <si>
    <t>Net Profit for the period</t>
  </si>
  <si>
    <t>Total recognised gains for the period</t>
  </si>
  <si>
    <t>Dividends Payable</t>
  </si>
  <si>
    <t>ATTACHMENT I</t>
  </si>
  <si>
    <t>Cash and Cash Equivalents</t>
  </si>
  <si>
    <t>Trade and Other Receivables</t>
  </si>
  <si>
    <t>Other Payables</t>
  </si>
  <si>
    <t>Borrowings</t>
  </si>
  <si>
    <t>Finance costs</t>
  </si>
  <si>
    <t>Share of profit of associates</t>
  </si>
  <si>
    <t>Tax expenses</t>
  </si>
  <si>
    <t>Minority interests' share of subsidiary's profit</t>
  </si>
  <si>
    <t>NET CURRENT ASSETS</t>
  </si>
  <si>
    <t>Financed by:</t>
  </si>
  <si>
    <t>CAPITAL AND RESERVES</t>
  </si>
  <si>
    <t>MINORITY SHAREHOLDERS' INTERESTS</t>
  </si>
  <si>
    <t xml:space="preserve">   SHARE CAPITAL</t>
  </si>
  <si>
    <t xml:space="preserve">   RESERVES</t>
  </si>
  <si>
    <t>LONG TERM AND DEFERRED LIABILITIES</t>
  </si>
  <si>
    <t xml:space="preserve">   LONG TERM BORROWINGS</t>
  </si>
  <si>
    <t xml:space="preserve">   DEFERRED TAXATION</t>
  </si>
  <si>
    <t>Earnings per ordinary share - basic (sen)</t>
  </si>
  <si>
    <t>Operating Profit/(Loss)</t>
  </si>
  <si>
    <t>GOODWILL</t>
  </si>
  <si>
    <t xml:space="preserve">The Audited Condensed Consolidated Balance Sheets should be read in conjunction with the </t>
  </si>
  <si>
    <t>FOR THE YEAR ENDED 31 MARCH 2003</t>
  </si>
  <si>
    <t xml:space="preserve">12 months </t>
  </si>
  <si>
    <t xml:space="preserve">The Audited Condensed Consolidated Cash Flow Statements should be read in conjunction with the </t>
  </si>
  <si>
    <t>Cash receipts from customers</t>
  </si>
  <si>
    <t>Interest income from fund investments</t>
  </si>
  <si>
    <t>Net cash used in investing activities</t>
  </si>
  <si>
    <t>Profit share margin paid</t>
  </si>
  <si>
    <t>Dividends paid</t>
  </si>
  <si>
    <t>Retirement benefits paid</t>
  </si>
  <si>
    <t>Proceeds from disposal of investment in subsidiary</t>
  </si>
  <si>
    <t>Prepaid rental of service station sites</t>
  </si>
  <si>
    <t>Net cash used in financing activities</t>
  </si>
  <si>
    <t>AUDITED CONDENSED CONSOLIDATED CASH FLOW STATEMENTS</t>
  </si>
  <si>
    <t>AUDITED CONDENSED CONSOLIDATED STATEMENT OF RECOGNISED GAINS AND LOSSES</t>
  </si>
  <si>
    <t xml:space="preserve">The Audited Condensed Consolidated Statement of Recognised Gains and Losses should be read in conjunction with the </t>
  </si>
  <si>
    <t>Profit/(Loss) before taxation</t>
  </si>
  <si>
    <t>Profit/(Loss) after taxation but before minority interests</t>
  </si>
  <si>
    <t>Net Profit/(Loss) for the period</t>
  </si>
  <si>
    <t>AUDITED CONDENSED CONSOLIDATED BALANCE SHEET AS AT 31 MARCH 2003</t>
  </si>
  <si>
    <t>Cash paid to supplier &amp; employees</t>
  </si>
  <si>
    <t>Taxation paid</t>
  </si>
  <si>
    <t>Repayment of Al Bai'bithaman Ajil facility</t>
  </si>
  <si>
    <t>NET (DECREASE)/INCREASE IN CASH &amp; CASH EQUIVALENTS</t>
  </si>
  <si>
    <t>CASH AND CASH EQUIVALENTS AT BEGINNING OF THE YEAR</t>
  </si>
  <si>
    <t>CASH AND CASH EQUIVALENTS AT END OF THE YEAR</t>
  </si>
  <si>
    <t>Proceeds from sales of property, plant &amp; equipment</t>
  </si>
  <si>
    <t>Net cash generated from operating activities</t>
  </si>
  <si>
    <t>Purchase of property, plant, equipment &amp; goodwill</t>
  </si>
  <si>
    <t>UNAUDITED CONDENSED CONSOLIDATED INCOME STATEMENT FOR</t>
  </si>
  <si>
    <t>THE PERIOD ENDED 31 MARCH 2003</t>
  </si>
  <si>
    <t>for the year ended 31 March 2002</t>
  </si>
  <si>
    <t xml:space="preserve">The Unaudited Condensed Consolidated Income Statements for the individual quarters should be read in conjunction with the Annual Financial Report 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</si>
</sst>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_);[Red]\(#,##0.0\)"/>
    <numFmt numFmtId="179" formatCode="_(* #,##0_);_(* \(#,##0\);_(* &quot;-&quot;??_);_(@_)"/>
    <numFmt numFmtId="180" formatCode="_(* #,##0.0_);_(* \(#,##0.0\);_(* &quot;-&quot;??_);_(@_)"/>
    <numFmt numFmtId="181" formatCode="0_);[Red]\(0\)"/>
    <numFmt numFmtId="182" formatCode="0.0"/>
  </numFmts>
  <fonts count="5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8" fontId="1" fillId="0" borderId="0" xfId="0" applyNumberFormat="1" applyFont="1" applyAlignment="1">
      <alignment/>
    </xf>
    <xf numFmtId="38" fontId="1" fillId="0" borderId="2" xfId="15" applyNumberFormat="1" applyFont="1" applyBorder="1" applyAlignment="1">
      <alignment/>
    </xf>
    <xf numFmtId="38" fontId="1" fillId="0" borderId="2" xfId="0" applyNumberFormat="1" applyFont="1" applyBorder="1" applyAlignment="1">
      <alignment/>
    </xf>
    <xf numFmtId="1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/>
    </xf>
    <xf numFmtId="38" fontId="1" fillId="0" borderId="0" xfId="15" applyNumberFormat="1" applyFont="1" applyAlignment="1">
      <alignment horizontal="right"/>
    </xf>
    <xf numFmtId="38" fontId="1" fillId="0" borderId="0" xfId="15" applyNumberFormat="1" applyFont="1" applyAlignment="1">
      <alignment horizontal="center"/>
    </xf>
    <xf numFmtId="38" fontId="1" fillId="0" borderId="0" xfId="15" applyNumberFormat="1" applyFont="1" applyBorder="1" applyAlignment="1">
      <alignment horizontal="center"/>
    </xf>
    <xf numFmtId="38" fontId="1" fillId="0" borderId="0" xfId="15" applyNumberFormat="1" applyFont="1" applyBorder="1" applyAlignment="1">
      <alignment horizontal="right"/>
    </xf>
    <xf numFmtId="178" fontId="1" fillId="0" borderId="0" xfId="15" applyNumberFormat="1" applyFont="1" applyBorder="1" applyAlignment="1">
      <alignment horizontal="right"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>
      <alignment horizontal="right"/>
    </xf>
    <xf numFmtId="41" fontId="1" fillId="0" borderId="1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0" xfId="15" applyNumberFormat="1" applyFont="1" applyBorder="1" applyAlignment="1">
      <alignment/>
    </xf>
    <xf numFmtId="178" fontId="1" fillId="0" borderId="0" xfId="0" applyNumberFormat="1" applyFont="1" applyAlignment="1">
      <alignment/>
    </xf>
    <xf numFmtId="15" fontId="0" fillId="0" borderId="0" xfId="0" applyNumberFormat="1" applyAlignment="1">
      <alignment/>
    </xf>
    <xf numFmtId="15" fontId="0" fillId="0" borderId="0" xfId="0" applyNumberFormat="1" applyAlignment="1" quotePrefix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4" fontId="1" fillId="0" borderId="0" xfId="0" applyNumberFormat="1" applyFont="1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1" fontId="1" fillId="0" borderId="5" xfId="0" applyNumberFormat="1" applyFont="1" applyBorder="1" applyAlignment="1">
      <alignment horizontal="right"/>
    </xf>
    <xf numFmtId="41" fontId="1" fillId="0" borderId="5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179" fontId="0" fillId="0" borderId="0" xfId="15" applyNumberFormat="1" applyFont="1" applyAlignment="1">
      <alignment/>
    </xf>
    <xf numFmtId="179" fontId="0" fillId="0" borderId="3" xfId="0" applyNumberFormat="1" applyFont="1" applyBorder="1" applyAlignment="1">
      <alignment/>
    </xf>
    <xf numFmtId="15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79" fontId="0" fillId="0" borderId="0" xfId="15" applyNumberFormat="1" applyFont="1" applyBorder="1" applyAlignment="1">
      <alignment/>
    </xf>
    <xf numFmtId="179" fontId="4" fillId="0" borderId="0" xfId="15" applyNumberFormat="1" applyFont="1" applyBorder="1" applyAlignment="1">
      <alignment/>
    </xf>
    <xf numFmtId="179" fontId="4" fillId="0" borderId="0" xfId="15" applyNumberFormat="1" applyFont="1" applyBorder="1" applyAlignment="1">
      <alignment/>
    </xf>
    <xf numFmtId="179" fontId="0" fillId="0" borderId="0" xfId="15" applyNumberFormat="1" applyFont="1" applyBorder="1" applyAlignment="1">
      <alignment/>
    </xf>
    <xf numFmtId="179" fontId="0" fillId="0" borderId="1" xfId="15" applyNumberFormat="1" applyFont="1" applyBorder="1" applyAlignment="1">
      <alignment/>
    </xf>
    <xf numFmtId="179" fontId="4" fillId="0" borderId="0" xfId="15" applyNumberFormat="1" applyFont="1" applyAlignment="1">
      <alignment/>
    </xf>
    <xf numFmtId="179" fontId="4" fillId="0" borderId="4" xfId="15" applyNumberFormat="1" applyFont="1" applyBorder="1" applyAlignment="1">
      <alignment/>
    </xf>
    <xf numFmtId="179" fontId="4" fillId="0" borderId="6" xfId="15" applyNumberFormat="1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75" zoomScaleNormal="75" workbookViewId="0" topLeftCell="B1">
      <selection activeCell="B13" sqref="B13"/>
    </sheetView>
  </sheetViews>
  <sheetFormatPr defaultColWidth="9.140625" defaultRowHeight="12.75"/>
  <cols>
    <col min="1" max="1" width="11.28125" style="19" customWidth="1"/>
    <col min="5" max="5" width="16.00390625" style="0" customWidth="1"/>
    <col min="6" max="6" width="12.28125" style="0" bestFit="1" customWidth="1"/>
    <col min="8" max="8" width="13.28125" style="0" bestFit="1" customWidth="1"/>
    <col min="10" max="10" width="12.28125" style="0" bestFit="1" customWidth="1"/>
    <col min="12" max="12" width="16.57421875" style="0" customWidth="1"/>
  </cols>
  <sheetData>
    <row r="1" spans="11:12" ht="18">
      <c r="K1" s="55" t="s">
        <v>30</v>
      </c>
      <c r="L1" s="56"/>
    </row>
    <row r="3" spans="1:12" ht="12.75">
      <c r="A3" s="22"/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ht="12.75">
      <c r="A4" s="22"/>
    </row>
    <row r="5" spans="1:12" ht="12.75">
      <c r="A5" s="22"/>
      <c r="B5" s="3" t="s">
        <v>80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22"/>
      <c r="B6" s="3" t="s">
        <v>81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22"/>
      <c r="B7" s="3"/>
      <c r="C7" s="1"/>
      <c r="D7" s="1"/>
      <c r="E7" s="1"/>
      <c r="F7" s="1"/>
      <c r="G7" s="1"/>
      <c r="H7" s="1"/>
      <c r="I7" s="1"/>
      <c r="J7" s="1"/>
      <c r="K7" s="1"/>
      <c r="L7" s="1"/>
    </row>
    <row r="8" ht="12.75">
      <c r="A8" s="22"/>
    </row>
    <row r="9" spans="1:11" s="36" customFormat="1" ht="12.75">
      <c r="A9" s="21"/>
      <c r="B9" s="20"/>
      <c r="C9" s="35"/>
      <c r="D9" s="35"/>
      <c r="F9" s="35"/>
      <c r="G9" s="4" t="s">
        <v>12</v>
      </c>
      <c r="H9" s="4"/>
      <c r="J9" s="4"/>
      <c r="K9" s="4" t="s">
        <v>9</v>
      </c>
    </row>
    <row r="10" spans="1:12" s="37" customFormat="1" ht="12.75">
      <c r="A10" s="21"/>
      <c r="B10" s="20"/>
      <c r="C10" s="1"/>
      <c r="D10" s="1"/>
      <c r="E10" s="1"/>
      <c r="F10" s="4" t="s">
        <v>1</v>
      </c>
      <c r="G10" s="1"/>
      <c r="H10" s="4" t="s">
        <v>13</v>
      </c>
      <c r="I10" s="1"/>
      <c r="J10" s="4" t="s">
        <v>1</v>
      </c>
      <c r="K10" s="1"/>
      <c r="L10" s="4" t="s">
        <v>15</v>
      </c>
    </row>
    <row r="11" spans="1:12" s="37" customFormat="1" ht="12.75">
      <c r="A11" s="21"/>
      <c r="B11" s="20"/>
      <c r="C11" s="1"/>
      <c r="D11" s="1"/>
      <c r="E11" s="1"/>
      <c r="F11" s="4" t="s">
        <v>2</v>
      </c>
      <c r="G11" s="1"/>
      <c r="H11" s="4" t="s">
        <v>14</v>
      </c>
      <c r="I11" s="1"/>
      <c r="J11" s="4" t="s">
        <v>2</v>
      </c>
      <c r="K11" s="1"/>
      <c r="L11" s="4" t="s">
        <v>14</v>
      </c>
    </row>
    <row r="12" spans="1:12" s="37" customFormat="1" ht="12.75">
      <c r="A12" s="21"/>
      <c r="B12" s="20"/>
      <c r="C12" s="1"/>
      <c r="D12" s="1"/>
      <c r="E12" s="1"/>
      <c r="F12" s="4" t="s">
        <v>3</v>
      </c>
      <c r="G12" s="1"/>
      <c r="H12" s="4" t="s">
        <v>3</v>
      </c>
      <c r="I12" s="1"/>
      <c r="J12" s="4" t="s">
        <v>4</v>
      </c>
      <c r="K12" s="1"/>
      <c r="L12" s="4" t="s">
        <v>16</v>
      </c>
    </row>
    <row r="13" spans="1:12" s="37" customFormat="1" ht="12.75">
      <c r="A13" s="21"/>
      <c r="B13" s="21"/>
      <c r="C13" s="1"/>
      <c r="D13" s="1"/>
      <c r="E13" s="1"/>
      <c r="F13" s="5">
        <v>37711</v>
      </c>
      <c r="G13" s="1"/>
      <c r="H13" s="5">
        <v>37346</v>
      </c>
      <c r="I13" s="1"/>
      <c r="J13" s="5">
        <v>37711</v>
      </c>
      <c r="K13" s="1"/>
      <c r="L13" s="5">
        <v>37346</v>
      </c>
    </row>
    <row r="14" spans="1:12" s="37" customFormat="1" ht="12.75">
      <c r="A14" s="22"/>
      <c r="B14" s="19"/>
      <c r="C14" s="1"/>
      <c r="D14" s="1"/>
      <c r="E14" s="1"/>
      <c r="F14" s="6" t="s">
        <v>8</v>
      </c>
      <c r="G14" s="1"/>
      <c r="H14" s="6" t="s">
        <v>8</v>
      </c>
      <c r="I14" s="1"/>
      <c r="J14" s="6" t="s">
        <v>8</v>
      </c>
      <c r="K14" s="7"/>
      <c r="L14" s="4" t="s">
        <v>8</v>
      </c>
    </row>
    <row r="15" spans="1:12" ht="12.75">
      <c r="A15" s="22"/>
      <c r="B15" s="1"/>
      <c r="C15" s="1"/>
      <c r="D15" s="1"/>
      <c r="E15" s="1"/>
      <c r="F15" s="6"/>
      <c r="G15" s="1"/>
      <c r="H15" s="6"/>
      <c r="I15" s="1"/>
      <c r="J15" s="6"/>
      <c r="K15" s="7"/>
      <c r="L15" s="4"/>
    </row>
    <row r="16" spans="1:12" ht="13.5" thickBot="1">
      <c r="A16" s="22"/>
      <c r="B16" s="3" t="s">
        <v>17</v>
      </c>
      <c r="C16" s="1"/>
      <c r="D16" s="1"/>
      <c r="E16" s="1"/>
      <c r="F16" s="38">
        <v>2332093</v>
      </c>
      <c r="G16" s="24"/>
      <c r="H16" s="38">
        <v>1918570</v>
      </c>
      <c r="I16" s="24"/>
      <c r="J16" s="39">
        <v>8970494</v>
      </c>
      <c r="K16" s="24"/>
      <c r="L16" s="38">
        <v>7343438</v>
      </c>
    </row>
    <row r="17" spans="1:12" ht="12.75">
      <c r="A17" s="22"/>
      <c r="B17" s="1"/>
      <c r="C17" s="1"/>
      <c r="D17" s="1"/>
      <c r="E17" s="1"/>
      <c r="F17" s="25"/>
      <c r="G17" s="24"/>
      <c r="H17" s="25"/>
      <c r="I17" s="24"/>
      <c r="J17" s="24"/>
      <c r="K17" s="24"/>
      <c r="L17" s="25"/>
    </row>
    <row r="18" spans="1:12" ht="12.75">
      <c r="A18" s="22"/>
      <c r="B18" s="3" t="s">
        <v>49</v>
      </c>
      <c r="C18" s="1"/>
      <c r="D18" s="1"/>
      <c r="E18" s="1"/>
      <c r="F18" s="24">
        <f>-36674+953</f>
        <v>-35721</v>
      </c>
      <c r="G18" s="24"/>
      <c r="H18" s="24">
        <f>66677+1186</f>
        <v>67863</v>
      </c>
      <c r="I18" s="24"/>
      <c r="J18" s="25">
        <f>229730+4113</f>
        <v>233843</v>
      </c>
      <c r="K18" s="24"/>
      <c r="L18" s="25">
        <f>655908+4814</f>
        <v>660722</v>
      </c>
    </row>
    <row r="19" spans="1:12" ht="12.75">
      <c r="A19" s="22"/>
      <c r="B19" s="1" t="s">
        <v>35</v>
      </c>
      <c r="C19" s="1"/>
      <c r="D19" s="1"/>
      <c r="E19" s="1"/>
      <c r="F19" s="24">
        <v>-953</v>
      </c>
      <c r="G19" s="24"/>
      <c r="H19" s="24">
        <v>-1186</v>
      </c>
      <c r="I19" s="24"/>
      <c r="J19" s="24">
        <v>-4113</v>
      </c>
      <c r="K19" s="24"/>
      <c r="L19" s="24">
        <v>-4814</v>
      </c>
    </row>
    <row r="20" spans="1:12" ht="12.75">
      <c r="A20" s="22"/>
      <c r="B20" s="1"/>
      <c r="C20" s="1"/>
      <c r="D20" s="1"/>
      <c r="E20" s="1"/>
      <c r="F20" s="24"/>
      <c r="G20" s="24"/>
      <c r="H20" s="24"/>
      <c r="I20" s="24"/>
      <c r="J20" s="24"/>
      <c r="K20" s="24"/>
      <c r="L20" s="24"/>
    </row>
    <row r="21" spans="1:12" ht="12.75">
      <c r="A21" s="22"/>
      <c r="B21" s="1" t="s">
        <v>36</v>
      </c>
      <c r="C21" s="1"/>
      <c r="D21" s="1"/>
      <c r="E21" s="1"/>
      <c r="F21" s="24">
        <v>801</v>
      </c>
      <c r="G21" s="24"/>
      <c r="H21" s="24">
        <v>120</v>
      </c>
      <c r="I21" s="24"/>
      <c r="J21" s="24">
        <v>985</v>
      </c>
      <c r="K21" s="24"/>
      <c r="L21" s="24">
        <v>163</v>
      </c>
    </row>
    <row r="22" spans="1:12" ht="12.75">
      <c r="A22" s="22"/>
      <c r="B22" s="1"/>
      <c r="C22" s="1"/>
      <c r="D22" s="1"/>
      <c r="E22" s="1"/>
      <c r="F22" s="26"/>
      <c r="G22" s="24"/>
      <c r="H22" s="26"/>
      <c r="I22" s="24"/>
      <c r="J22" s="26"/>
      <c r="K22" s="24"/>
      <c r="L22" s="26"/>
    </row>
    <row r="23" spans="1:12" ht="12.75">
      <c r="A23" s="22"/>
      <c r="C23" s="1"/>
      <c r="D23" s="1"/>
      <c r="E23" s="1"/>
      <c r="F23" s="27"/>
      <c r="G23" s="24"/>
      <c r="H23" s="27"/>
      <c r="I23" s="24"/>
      <c r="J23" s="27"/>
      <c r="K23" s="24"/>
      <c r="L23" s="27"/>
    </row>
    <row r="24" spans="1:12" ht="12.75">
      <c r="A24" s="22"/>
      <c r="B24" s="3" t="s">
        <v>67</v>
      </c>
      <c r="C24" s="1"/>
      <c r="D24" s="1"/>
      <c r="E24" s="1"/>
      <c r="F24" s="27">
        <f>SUM(F18:F21)</f>
        <v>-35873</v>
      </c>
      <c r="G24" s="24"/>
      <c r="H24" s="27">
        <f>SUM(H18:H21)</f>
        <v>66797</v>
      </c>
      <c r="I24" s="24"/>
      <c r="J24" s="27">
        <f>SUM(J18:J21)</f>
        <v>230715</v>
      </c>
      <c r="K24" s="24"/>
      <c r="L24" s="27">
        <f>SUM(L18:L21)</f>
        <v>656071</v>
      </c>
    </row>
    <row r="25" spans="1:12" ht="12.75">
      <c r="A25" s="22"/>
      <c r="B25" s="1"/>
      <c r="C25" s="1"/>
      <c r="D25" s="1"/>
      <c r="E25" s="1"/>
      <c r="F25" s="27"/>
      <c r="G25" s="24"/>
      <c r="H25" s="27"/>
      <c r="I25" s="24"/>
      <c r="J25" s="27"/>
      <c r="K25" s="24"/>
      <c r="L25" s="27"/>
    </row>
    <row r="26" spans="1:12" ht="12.75" hidden="1">
      <c r="A26" s="22"/>
      <c r="B26" s="1" t="s">
        <v>10</v>
      </c>
      <c r="C26" s="1"/>
      <c r="D26" s="1"/>
      <c r="E26" s="1"/>
      <c r="F26" s="24">
        <v>11</v>
      </c>
      <c r="G26" s="24"/>
      <c r="H26" s="24">
        <v>-98</v>
      </c>
      <c r="I26" s="24"/>
      <c r="J26" s="24">
        <v>54</v>
      </c>
      <c r="K26" s="24"/>
      <c r="L26" s="24">
        <v>-147</v>
      </c>
    </row>
    <row r="27" spans="1:12" ht="12.75">
      <c r="A27" s="22"/>
      <c r="B27" s="1"/>
      <c r="C27" s="1"/>
      <c r="D27" s="1"/>
      <c r="E27" s="1"/>
      <c r="F27" s="24"/>
      <c r="G27" s="24"/>
      <c r="H27" s="24"/>
      <c r="I27" s="24"/>
      <c r="J27" s="24"/>
      <c r="K27" s="24"/>
      <c r="L27" s="24"/>
    </row>
    <row r="28" spans="1:12" ht="12.75">
      <c r="A28" s="22"/>
      <c r="B28" s="1" t="s">
        <v>37</v>
      </c>
      <c r="C28" s="1"/>
      <c r="D28" s="1"/>
      <c r="E28" s="1"/>
      <c r="F28" s="24">
        <v>1265</v>
      </c>
      <c r="G28" s="24"/>
      <c r="H28" s="24">
        <v>-21189</v>
      </c>
      <c r="I28" s="24"/>
      <c r="J28" s="24">
        <v>-80754</v>
      </c>
      <c r="K28" s="24"/>
      <c r="L28" s="24">
        <v>-195543</v>
      </c>
    </row>
    <row r="29" spans="1:12" ht="12.75">
      <c r="A29" s="22"/>
      <c r="B29" s="1"/>
      <c r="C29" s="1"/>
      <c r="D29" s="1"/>
      <c r="E29" s="1"/>
      <c r="F29" s="26"/>
      <c r="G29" s="24"/>
      <c r="H29" s="26"/>
      <c r="I29" s="24"/>
      <c r="J29" s="26"/>
      <c r="K29" s="24"/>
      <c r="L29" s="26"/>
    </row>
    <row r="30" spans="1:12" ht="12.75">
      <c r="A30" s="22"/>
      <c r="B30" s="1"/>
      <c r="C30" s="1"/>
      <c r="D30" s="1"/>
      <c r="E30" s="1"/>
      <c r="F30" s="24"/>
      <c r="G30" s="24"/>
      <c r="H30" s="24"/>
      <c r="I30" s="24"/>
      <c r="J30" s="24"/>
      <c r="K30" s="24"/>
      <c r="L30" s="24"/>
    </row>
    <row r="31" spans="1:12" ht="12.75">
      <c r="A31" s="22"/>
      <c r="B31" s="3" t="s">
        <v>68</v>
      </c>
      <c r="C31" s="1"/>
      <c r="D31" s="1"/>
      <c r="E31" s="1"/>
      <c r="F31" s="24">
        <f>F24+F28</f>
        <v>-34608</v>
      </c>
      <c r="G31" s="24"/>
      <c r="H31" s="24">
        <f>H24+H28</f>
        <v>45608</v>
      </c>
      <c r="I31" s="24"/>
      <c r="J31" s="24">
        <f>J24+J28</f>
        <v>149961</v>
      </c>
      <c r="K31" s="24"/>
      <c r="L31" s="24">
        <f>L24+L28</f>
        <v>460528</v>
      </c>
    </row>
    <row r="32" spans="1:12" ht="12.75">
      <c r="A32" s="22"/>
      <c r="B32" s="1"/>
      <c r="C32" s="1"/>
      <c r="D32" s="1"/>
      <c r="E32" s="1"/>
      <c r="F32" s="24"/>
      <c r="G32" s="24"/>
      <c r="H32" s="24"/>
      <c r="I32" s="24"/>
      <c r="J32" s="24"/>
      <c r="K32" s="24"/>
      <c r="L32" s="24"/>
    </row>
    <row r="33" spans="1:12" ht="12.75">
      <c r="A33" s="22"/>
      <c r="B33" s="1" t="s">
        <v>38</v>
      </c>
      <c r="C33" s="1"/>
      <c r="D33" s="1"/>
      <c r="E33" s="1"/>
      <c r="F33" s="24">
        <v>-78</v>
      </c>
      <c r="G33" s="24"/>
      <c r="H33" s="24">
        <v>14</v>
      </c>
      <c r="I33" s="24"/>
      <c r="J33" s="24">
        <v>-860</v>
      </c>
      <c r="K33" s="24"/>
      <c r="L33" s="24">
        <v>-750</v>
      </c>
    </row>
    <row r="34" spans="1:12" ht="12.75">
      <c r="A34" s="22"/>
      <c r="B34" s="1"/>
      <c r="C34" s="1"/>
      <c r="D34" s="1"/>
      <c r="E34" s="1"/>
      <c r="F34" s="26"/>
      <c r="G34" s="24"/>
      <c r="H34" s="26"/>
      <c r="I34" s="24"/>
      <c r="J34" s="26"/>
      <c r="K34" s="24"/>
      <c r="L34" s="26"/>
    </row>
    <row r="35" spans="1:12" ht="12.75">
      <c r="A35" s="22"/>
      <c r="B35" s="3" t="s">
        <v>69</v>
      </c>
      <c r="C35" s="1"/>
      <c r="D35" s="1"/>
      <c r="E35" s="1"/>
      <c r="F35" s="28">
        <f>F31+F33</f>
        <v>-34686</v>
      </c>
      <c r="G35" s="24"/>
      <c r="H35" s="28">
        <f>H31+H33</f>
        <v>45622</v>
      </c>
      <c r="I35" s="24"/>
      <c r="J35" s="28">
        <f>J31+J33</f>
        <v>149101</v>
      </c>
      <c r="K35" s="24"/>
      <c r="L35" s="28">
        <f>L31+L33</f>
        <v>459778</v>
      </c>
    </row>
    <row r="36" spans="1:12" ht="13.5" thickBot="1">
      <c r="A36" s="22"/>
      <c r="B36" s="1"/>
      <c r="C36" s="1"/>
      <c r="D36" s="1"/>
      <c r="E36" s="1"/>
      <c r="F36" s="9"/>
      <c r="G36" s="8"/>
      <c r="H36" s="10"/>
      <c r="I36" s="8"/>
      <c r="J36" s="10"/>
      <c r="K36" s="8"/>
      <c r="L36" s="10"/>
    </row>
    <row r="37" spans="1:12" ht="13.5" thickTop="1">
      <c r="A37" s="22"/>
      <c r="B37" s="1"/>
      <c r="C37" s="1"/>
      <c r="D37" s="1"/>
      <c r="E37" s="1"/>
      <c r="F37" s="8"/>
      <c r="G37" s="8"/>
      <c r="H37" s="8"/>
      <c r="I37" s="8"/>
      <c r="J37" s="8"/>
      <c r="K37" s="8"/>
      <c r="L37" s="8"/>
    </row>
    <row r="38" spans="1:12" ht="12.75">
      <c r="A38" s="22"/>
      <c r="C38" s="1"/>
      <c r="D38" s="1"/>
      <c r="E38" s="1"/>
      <c r="F38" s="8"/>
      <c r="G38" s="8"/>
      <c r="H38" s="8"/>
      <c r="I38" s="8"/>
      <c r="J38" s="8"/>
      <c r="K38" s="8"/>
      <c r="L38" s="8"/>
    </row>
    <row r="39" spans="1:12" ht="12.75">
      <c r="A39" s="22"/>
      <c r="C39" s="1"/>
      <c r="D39" s="1"/>
      <c r="E39" s="1"/>
      <c r="F39" s="8"/>
      <c r="G39" s="8"/>
      <c r="H39" s="8"/>
      <c r="I39" s="8"/>
      <c r="J39" s="8"/>
      <c r="K39" s="8"/>
      <c r="L39" s="8"/>
    </row>
    <row r="40" spans="1:12" ht="12.75">
      <c r="A40" s="23"/>
      <c r="B40" s="1" t="s">
        <v>48</v>
      </c>
      <c r="C40" s="1"/>
      <c r="D40" s="1"/>
      <c r="E40" s="1"/>
      <c r="F40" s="29">
        <f>F35/496727*100</f>
        <v>-6.982910129709076</v>
      </c>
      <c r="G40" s="29"/>
      <c r="H40" s="29">
        <f>H35/496727*100</f>
        <v>9.184521880227972</v>
      </c>
      <c r="I40" s="29"/>
      <c r="J40" s="29">
        <f>J35/496727*100</f>
        <v>30.016689247816203</v>
      </c>
      <c r="K40" s="29"/>
      <c r="L40" s="29">
        <f>L35/496727*100</f>
        <v>92.56150762893903</v>
      </c>
    </row>
    <row r="44" ht="12.75">
      <c r="B44" t="s">
        <v>83</v>
      </c>
    </row>
    <row r="45" ht="12.75">
      <c r="B45" s="31" t="s">
        <v>82</v>
      </c>
    </row>
  </sheetData>
  <mergeCells count="1">
    <mergeCell ref="K1:L1"/>
  </mergeCells>
  <printOptions/>
  <pageMargins left="0.38" right="0.36" top="1" bottom="1" header="0.5" footer="0.5"/>
  <pageSetup fitToHeight="1" fitToWidth="1" horizontalDpi="300" verticalDpi="300" orientation="portrait" paperSize="9" scale="71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J54"/>
  <sheetViews>
    <sheetView zoomScale="75" zoomScaleNormal="75" workbookViewId="0" topLeftCell="A1">
      <selection activeCell="F17" sqref="F17"/>
    </sheetView>
  </sheetViews>
  <sheetFormatPr defaultColWidth="9.140625" defaultRowHeight="12.75"/>
  <cols>
    <col min="7" max="7" width="13.140625" style="0" customWidth="1"/>
    <col min="9" max="9" width="13.00390625" style="0" customWidth="1"/>
  </cols>
  <sheetData>
    <row r="2" ht="18">
      <c r="H2" s="2"/>
    </row>
    <row r="3" spans="2:9" ht="12.75">
      <c r="B3" s="3" t="s">
        <v>0</v>
      </c>
      <c r="C3" s="1"/>
      <c r="D3" s="1"/>
      <c r="E3" s="1"/>
      <c r="F3" s="1"/>
      <c r="G3" s="1"/>
      <c r="H3" s="1"/>
      <c r="I3" s="1"/>
    </row>
    <row r="5" spans="2:9" ht="12.75">
      <c r="B5" s="3" t="s">
        <v>70</v>
      </c>
      <c r="C5" s="1"/>
      <c r="D5" s="1"/>
      <c r="E5" s="1"/>
      <c r="F5" s="1"/>
      <c r="G5" s="1"/>
      <c r="H5" s="1"/>
      <c r="I5" s="1"/>
    </row>
    <row r="8" spans="2:9" ht="12.75">
      <c r="B8" s="1"/>
      <c r="C8" s="1"/>
      <c r="D8" s="1"/>
      <c r="E8" s="1"/>
      <c r="F8" s="1"/>
      <c r="G8" s="4" t="s">
        <v>22</v>
      </c>
      <c r="H8" s="1"/>
      <c r="I8" s="4" t="s">
        <v>22</v>
      </c>
    </row>
    <row r="9" spans="2:10" ht="12.75">
      <c r="B9" s="1"/>
      <c r="C9" s="1"/>
      <c r="D9" s="1"/>
      <c r="E9" s="1"/>
      <c r="F9" s="1"/>
      <c r="G9" s="6">
        <v>37711</v>
      </c>
      <c r="H9" s="7"/>
      <c r="I9" s="6">
        <v>37346</v>
      </c>
      <c r="J9" s="33"/>
    </row>
    <row r="10" spans="2:9" ht="12.75">
      <c r="B10" s="1"/>
      <c r="C10" s="1"/>
      <c r="D10" s="1"/>
      <c r="E10" s="1"/>
      <c r="F10" s="1"/>
      <c r="G10" s="5" t="s">
        <v>8</v>
      </c>
      <c r="H10" s="7"/>
      <c r="I10" s="5" t="s">
        <v>8</v>
      </c>
    </row>
    <row r="11" spans="2:6" ht="12.75">
      <c r="B11" s="1"/>
      <c r="C11" s="1"/>
      <c r="D11" s="1"/>
      <c r="E11" s="1"/>
      <c r="F11" s="1"/>
    </row>
    <row r="12" spans="2:9" ht="12.75">
      <c r="B12" s="3" t="s">
        <v>18</v>
      </c>
      <c r="C12" s="1"/>
      <c r="D12" s="1"/>
      <c r="E12" s="1"/>
      <c r="F12" s="1"/>
      <c r="G12" s="12">
        <v>1825739</v>
      </c>
      <c r="H12" s="12"/>
      <c r="I12" s="12">
        <v>1512934</v>
      </c>
    </row>
    <row r="13" spans="2:9" ht="12.75">
      <c r="B13" s="3" t="s">
        <v>20</v>
      </c>
      <c r="C13" s="1"/>
      <c r="D13" s="1"/>
      <c r="E13" s="1"/>
      <c r="F13" s="1"/>
      <c r="G13" s="12">
        <v>3071</v>
      </c>
      <c r="H13" s="12"/>
      <c r="I13" s="12">
        <v>2386</v>
      </c>
    </row>
    <row r="14" spans="2:9" ht="12.75">
      <c r="B14" s="3" t="s">
        <v>19</v>
      </c>
      <c r="C14" s="1"/>
      <c r="D14" s="1"/>
      <c r="E14" s="1"/>
      <c r="F14" s="1"/>
      <c r="G14" s="12">
        <v>139265</v>
      </c>
      <c r="H14" s="12"/>
      <c r="I14" s="12">
        <v>124844</v>
      </c>
    </row>
    <row r="15" spans="2:9" ht="12.75">
      <c r="B15" s="3" t="s">
        <v>50</v>
      </c>
      <c r="C15" s="1"/>
      <c r="D15" s="1"/>
      <c r="E15" s="1"/>
      <c r="F15" s="1"/>
      <c r="G15" s="12">
        <v>21902</v>
      </c>
      <c r="H15" s="12"/>
      <c r="I15" s="12">
        <v>0</v>
      </c>
    </row>
    <row r="16" spans="2:9" ht="12.75">
      <c r="B16" s="1"/>
      <c r="C16" s="1"/>
      <c r="D16" s="1"/>
      <c r="E16" s="1"/>
      <c r="F16" s="1"/>
      <c r="G16" s="12"/>
      <c r="H16" s="12"/>
      <c r="I16" s="12"/>
    </row>
    <row r="17" spans="2:9" ht="12.75">
      <c r="B17" s="1"/>
      <c r="C17" s="1"/>
      <c r="D17" s="1"/>
      <c r="E17" s="1"/>
      <c r="F17" s="1"/>
      <c r="G17" s="12"/>
      <c r="H17" s="12"/>
      <c r="I17" s="12"/>
    </row>
    <row r="18" spans="2:9" ht="12.75">
      <c r="B18" s="3" t="s">
        <v>5</v>
      </c>
      <c r="C18" s="1"/>
      <c r="D18" s="1"/>
      <c r="E18" s="1"/>
      <c r="F18" s="1"/>
      <c r="G18" s="12"/>
      <c r="H18" s="12"/>
      <c r="I18" s="12"/>
    </row>
    <row r="19" spans="2:9" ht="12.75">
      <c r="B19" s="1" t="s">
        <v>11</v>
      </c>
      <c r="C19" s="1"/>
      <c r="D19" s="1"/>
      <c r="E19" s="1"/>
      <c r="F19" s="1"/>
      <c r="G19" s="12">
        <v>164095</v>
      </c>
      <c r="H19" s="12"/>
      <c r="I19" s="12">
        <v>137599</v>
      </c>
    </row>
    <row r="20" spans="2:9" ht="12.75">
      <c r="B20" s="1" t="s">
        <v>32</v>
      </c>
      <c r="C20" s="1"/>
      <c r="D20" s="1"/>
      <c r="E20" s="1"/>
      <c r="F20" s="1"/>
      <c r="G20" s="12">
        <f>1006475</f>
        <v>1006475</v>
      </c>
      <c r="H20" s="12"/>
      <c r="I20" s="12">
        <f>619708+134496+51970+806</f>
        <v>806980</v>
      </c>
    </row>
    <row r="21" spans="2:9" ht="12.75">
      <c r="B21" s="1" t="s">
        <v>31</v>
      </c>
      <c r="C21" s="1"/>
      <c r="D21" s="1"/>
      <c r="E21" s="1"/>
      <c r="F21" s="1"/>
      <c r="G21" s="12">
        <v>529083</v>
      </c>
      <c r="H21" s="1"/>
      <c r="I21" s="12">
        <f>1046249+83025</f>
        <v>1129274</v>
      </c>
    </row>
    <row r="22" spans="2:10" ht="12.75">
      <c r="B22" s="1"/>
      <c r="C22" s="1"/>
      <c r="D22" s="1"/>
      <c r="E22" s="1"/>
      <c r="F22" s="1"/>
      <c r="G22" s="13">
        <f>SUM(G19:G21)</f>
        <v>1699653</v>
      </c>
      <c r="H22" s="12"/>
      <c r="I22" s="13">
        <f>SUM(I19:I21)</f>
        <v>2073853</v>
      </c>
      <c r="J22" s="18"/>
    </row>
    <row r="23" spans="2:9" ht="12.75">
      <c r="B23" s="1"/>
      <c r="C23" s="1"/>
      <c r="D23" s="1"/>
      <c r="E23" s="1"/>
      <c r="F23" s="1"/>
      <c r="G23" s="12"/>
      <c r="H23" s="12"/>
      <c r="I23" s="12"/>
    </row>
    <row r="24" spans="2:9" ht="12.75">
      <c r="B24" s="3" t="s">
        <v>6</v>
      </c>
      <c r="C24" s="1"/>
      <c r="D24" s="1"/>
      <c r="E24" s="1"/>
      <c r="F24" s="1"/>
      <c r="G24" s="12"/>
      <c r="H24" s="12"/>
      <c r="I24" s="12"/>
    </row>
    <row r="25" spans="2:9" ht="12.75">
      <c r="B25" s="1" t="s">
        <v>33</v>
      </c>
      <c r="C25" s="1"/>
      <c r="D25" s="1"/>
      <c r="E25" s="1"/>
      <c r="F25" s="1"/>
      <c r="G25" s="12">
        <f>1265610</f>
        <v>1265610</v>
      </c>
      <c r="H25" s="12"/>
      <c r="I25" s="12">
        <f>413723+21844+775561+1513</f>
        <v>1212641</v>
      </c>
    </row>
    <row r="26" spans="2:9" ht="12.75">
      <c r="B26" s="1" t="s">
        <v>34</v>
      </c>
      <c r="C26" s="1"/>
      <c r="D26" s="1"/>
      <c r="E26" s="1"/>
      <c r="F26" s="1"/>
      <c r="G26" s="12">
        <v>8149</v>
      </c>
      <c r="H26" s="1"/>
      <c r="I26" s="12">
        <v>7478</v>
      </c>
    </row>
    <row r="27" spans="2:9" ht="12.75">
      <c r="B27" s="1" t="s">
        <v>21</v>
      </c>
      <c r="C27" s="1"/>
      <c r="D27" s="1"/>
      <c r="E27" s="1"/>
      <c r="F27" s="1"/>
      <c r="G27" s="12">
        <v>27811</v>
      </c>
      <c r="H27" s="12"/>
      <c r="I27" s="12">
        <v>99773</v>
      </c>
    </row>
    <row r="28" spans="2:9" ht="12.75" hidden="1">
      <c r="B28" s="1" t="s">
        <v>29</v>
      </c>
      <c r="C28" s="1"/>
      <c r="D28" s="1"/>
      <c r="E28" s="1"/>
      <c r="F28" s="1"/>
      <c r="G28" s="12">
        <v>0</v>
      </c>
      <c r="H28" s="12"/>
      <c r="I28" s="12">
        <v>0</v>
      </c>
    </row>
    <row r="29" spans="2:10" ht="12.75">
      <c r="B29" s="1"/>
      <c r="C29" s="1"/>
      <c r="D29" s="1"/>
      <c r="E29" s="1"/>
      <c r="F29" s="1"/>
      <c r="G29" s="13">
        <f>SUM(G25:G28)</f>
        <v>1301570</v>
      </c>
      <c r="H29" s="12"/>
      <c r="I29" s="13">
        <f>SUM(I25:I28)</f>
        <v>1319892</v>
      </c>
      <c r="J29" s="18"/>
    </row>
    <row r="30" spans="2:9" ht="12.75">
      <c r="B30" s="1"/>
      <c r="C30" s="1"/>
      <c r="D30" s="1"/>
      <c r="E30" s="1"/>
      <c r="F30" s="1"/>
      <c r="G30" s="12"/>
      <c r="H30" s="12"/>
      <c r="I30" s="12"/>
    </row>
    <row r="31" spans="2:10" ht="12.75">
      <c r="B31" s="3" t="s">
        <v>39</v>
      </c>
      <c r="C31" s="1"/>
      <c r="D31" s="1"/>
      <c r="E31" s="1"/>
      <c r="F31" s="1"/>
      <c r="G31" s="12">
        <f>G22-G29</f>
        <v>398083</v>
      </c>
      <c r="H31" s="12"/>
      <c r="I31" s="12">
        <f>I22-I29</f>
        <v>753961</v>
      </c>
      <c r="J31" s="17"/>
    </row>
    <row r="32" spans="2:9" ht="12.75">
      <c r="B32" s="1"/>
      <c r="C32" s="1"/>
      <c r="D32" s="1"/>
      <c r="E32" s="1"/>
      <c r="F32" s="1"/>
      <c r="G32" s="12"/>
      <c r="H32" s="12"/>
      <c r="I32" s="12"/>
    </row>
    <row r="33" spans="2:9" ht="13.5" thickBot="1">
      <c r="B33" s="1"/>
      <c r="C33" s="1"/>
      <c r="D33" s="1"/>
      <c r="E33" s="1"/>
      <c r="F33" s="1"/>
      <c r="G33" s="14">
        <f>SUM(G12:G15)+G31</f>
        <v>2388060</v>
      </c>
      <c r="H33" s="12"/>
      <c r="I33" s="14">
        <f>SUM(I12:I15)+I31</f>
        <v>2394125</v>
      </c>
    </row>
    <row r="34" spans="2:9" ht="13.5" thickTop="1">
      <c r="B34" s="1"/>
      <c r="C34" s="1"/>
      <c r="D34" s="1"/>
      <c r="E34" s="1"/>
      <c r="F34" s="1"/>
      <c r="G34" s="12"/>
      <c r="H34" s="12"/>
      <c r="I34" s="12"/>
    </row>
    <row r="35" spans="2:9" ht="12.75">
      <c r="B35" s="3" t="s">
        <v>40</v>
      </c>
      <c r="C35" s="1"/>
      <c r="D35" s="1"/>
      <c r="E35" s="1"/>
      <c r="F35" s="1"/>
      <c r="G35" s="12"/>
      <c r="H35" s="12"/>
      <c r="I35" s="12"/>
    </row>
    <row r="36" spans="2:9" ht="12.75">
      <c r="B36" s="3" t="s">
        <v>41</v>
      </c>
      <c r="C36" s="1"/>
      <c r="D36" s="1"/>
      <c r="E36" s="1"/>
      <c r="F36" s="1"/>
      <c r="G36" s="12"/>
      <c r="H36" s="12"/>
      <c r="I36" s="12"/>
    </row>
    <row r="37" spans="2:9" ht="12.75">
      <c r="B37" s="1" t="s">
        <v>43</v>
      </c>
      <c r="C37" s="1"/>
      <c r="D37" s="1"/>
      <c r="E37" s="1"/>
      <c r="F37" s="1"/>
      <c r="G37" s="12">
        <v>496727</v>
      </c>
      <c r="H37" s="12"/>
      <c r="I37" s="12">
        <v>496727</v>
      </c>
    </row>
    <row r="38" spans="2:9" ht="12.75">
      <c r="B38" s="1" t="s">
        <v>44</v>
      </c>
      <c r="C38" s="1"/>
      <c r="D38" s="1"/>
      <c r="E38" s="1"/>
      <c r="F38" s="1"/>
      <c r="G38" s="12">
        <f>213708+1555748</f>
        <v>1769456</v>
      </c>
      <c r="H38" s="12"/>
      <c r="I38" s="12">
        <f>213708+1567587</f>
        <v>1781295</v>
      </c>
    </row>
    <row r="39" spans="2:9" ht="12.75">
      <c r="B39" s="1"/>
      <c r="C39" s="1"/>
      <c r="D39" s="1"/>
      <c r="E39" s="1"/>
      <c r="F39" s="1"/>
      <c r="G39" s="13">
        <f>SUM(G37:G38)</f>
        <v>2266183</v>
      </c>
      <c r="H39" s="12"/>
      <c r="I39" s="13">
        <f>SUM(I37:I38)</f>
        <v>2278022</v>
      </c>
    </row>
    <row r="40" spans="2:9" ht="12.75">
      <c r="B40" s="1"/>
      <c r="C40" s="1"/>
      <c r="D40" s="1"/>
      <c r="E40" s="1"/>
      <c r="F40" s="1"/>
      <c r="G40" s="18"/>
      <c r="H40" s="12"/>
      <c r="I40" s="18"/>
    </row>
    <row r="41" spans="2:9" ht="12.75">
      <c r="B41" s="3" t="s">
        <v>42</v>
      </c>
      <c r="C41" s="1"/>
      <c r="D41" s="1"/>
      <c r="E41" s="1"/>
      <c r="F41" s="1"/>
      <c r="G41" s="12">
        <f>33514+23</f>
        <v>33537</v>
      </c>
      <c r="H41" s="12"/>
      <c r="I41" s="12">
        <v>32677</v>
      </c>
    </row>
    <row r="42" spans="2:9" ht="12.75">
      <c r="B42" s="3" t="s">
        <v>45</v>
      </c>
      <c r="C42" s="1"/>
      <c r="D42" s="1"/>
      <c r="E42" s="1"/>
      <c r="F42" s="1"/>
      <c r="G42" s="12"/>
      <c r="H42" s="12"/>
      <c r="I42" s="12"/>
    </row>
    <row r="43" spans="2:9" ht="12.75">
      <c r="B43" s="1" t="s">
        <v>46</v>
      </c>
      <c r="C43" s="1"/>
      <c r="D43" s="1"/>
      <c r="E43" s="1"/>
      <c r="F43" s="1"/>
      <c r="G43" s="12">
        <v>34517</v>
      </c>
      <c r="H43" s="12"/>
      <c r="I43" s="12">
        <v>42666</v>
      </c>
    </row>
    <row r="44" spans="2:9" ht="12.75">
      <c r="B44" s="1" t="s">
        <v>47</v>
      </c>
      <c r="C44" s="1"/>
      <c r="D44" s="1"/>
      <c r="E44" s="1"/>
      <c r="F44" s="1"/>
      <c r="G44" s="12">
        <f>53846-23</f>
        <v>53823</v>
      </c>
      <c r="H44" s="12"/>
      <c r="I44" s="12">
        <v>40760</v>
      </c>
    </row>
    <row r="45" spans="2:9" ht="12.75">
      <c r="B45" s="1"/>
      <c r="C45" s="1"/>
      <c r="D45" s="1"/>
      <c r="E45" s="1"/>
      <c r="F45" s="1"/>
      <c r="G45" s="13">
        <f>SUM(G41:G44)</f>
        <v>121877</v>
      </c>
      <c r="H45" s="12"/>
      <c r="I45" s="13">
        <f>SUM(I41:I44)</f>
        <v>116103</v>
      </c>
    </row>
    <row r="46" spans="2:9" ht="12.75">
      <c r="B46" s="1"/>
      <c r="C46" s="1"/>
      <c r="D46" s="1"/>
      <c r="E46" s="1"/>
      <c r="F46" s="1"/>
      <c r="G46" s="12"/>
      <c r="H46" s="12"/>
      <c r="I46" s="12"/>
    </row>
    <row r="47" spans="2:9" ht="13.5" thickBot="1">
      <c r="B47" s="1"/>
      <c r="C47" s="1"/>
      <c r="D47" s="1"/>
      <c r="E47" s="1"/>
      <c r="F47" s="1"/>
      <c r="G47" s="14">
        <f>G39+G45</f>
        <v>2388060</v>
      </c>
      <c r="H47" s="12"/>
      <c r="I47" s="14">
        <f>I39+I45</f>
        <v>2394125</v>
      </c>
    </row>
    <row r="48" spans="2:9" ht="13.5" thickTop="1">
      <c r="B48" s="1"/>
      <c r="C48" s="1"/>
      <c r="D48" s="1"/>
      <c r="E48" s="1"/>
      <c r="F48" s="1"/>
      <c r="G48" s="12"/>
      <c r="H48" s="12"/>
      <c r="I48" s="12"/>
    </row>
    <row r="49" spans="2:9" ht="12.75">
      <c r="B49" s="1"/>
      <c r="C49" s="1"/>
      <c r="D49" s="1"/>
      <c r="E49" s="1"/>
      <c r="F49" s="1"/>
      <c r="G49" s="15"/>
      <c r="H49" s="16"/>
      <c r="I49" s="15"/>
    </row>
    <row r="50" spans="2:9" ht="12.75">
      <c r="B50" s="1" t="s">
        <v>7</v>
      </c>
      <c r="C50" s="1"/>
      <c r="D50" s="1"/>
      <c r="E50" s="1"/>
      <c r="F50" s="1"/>
      <c r="G50" s="15">
        <f>((G39-G15)/496727)*100</f>
        <v>451.8137729577816</v>
      </c>
      <c r="H50" s="16"/>
      <c r="I50" s="15">
        <f>(I39/496727)*100</f>
        <v>458.6064377414556</v>
      </c>
    </row>
    <row r="51" spans="2:9" ht="12.75">
      <c r="B51" s="1"/>
      <c r="C51" s="1"/>
      <c r="D51" s="1"/>
      <c r="E51" s="1"/>
      <c r="F51" s="1"/>
      <c r="G51" s="15"/>
      <c r="H51" s="16"/>
      <c r="I51" s="15"/>
    </row>
    <row r="52" spans="2:9" ht="12.75">
      <c r="B52" s="1"/>
      <c r="C52" s="1"/>
      <c r="D52" s="1"/>
      <c r="E52" s="1"/>
      <c r="F52" s="1"/>
      <c r="G52" s="12"/>
      <c r="H52" s="12"/>
      <c r="I52" s="12"/>
    </row>
    <row r="53" ht="12.75">
      <c r="B53" t="s">
        <v>51</v>
      </c>
    </row>
    <row r="54" ht="12.75">
      <c r="B54" s="30" t="s">
        <v>26</v>
      </c>
    </row>
  </sheetData>
  <printOptions/>
  <pageMargins left="0.75" right="0.75" top="1" bottom="1" header="0.5" footer="0.5"/>
  <pageSetup horizontalDpi="600" verticalDpi="600" orientation="portrait" paperSize="9" scale="73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J44"/>
  <sheetViews>
    <sheetView zoomScale="75" zoomScaleNormal="75" workbookViewId="0" topLeftCell="A9">
      <selection activeCell="F30" sqref="F30"/>
    </sheetView>
  </sheetViews>
  <sheetFormatPr defaultColWidth="9.140625" defaultRowHeight="12.75"/>
  <cols>
    <col min="1" max="1" width="9.140625" style="37" customWidth="1"/>
    <col min="2" max="2" width="4.7109375" style="37" customWidth="1"/>
    <col min="3" max="5" width="9.140625" style="37" customWidth="1"/>
    <col min="6" max="6" width="35.140625" style="37" customWidth="1"/>
    <col min="7" max="7" width="13.140625" style="37" customWidth="1"/>
    <col min="8" max="8" width="9.140625" style="37" customWidth="1"/>
    <col min="9" max="9" width="13.00390625" style="37" hidden="1" customWidth="1"/>
    <col min="10" max="10" width="13.28125" style="37" bestFit="1" customWidth="1"/>
    <col min="11" max="16384" width="9.140625" style="37" customWidth="1"/>
  </cols>
  <sheetData>
    <row r="1" ht="12.75">
      <c r="B1" s="3" t="s">
        <v>0</v>
      </c>
    </row>
    <row r="2" ht="18">
      <c r="H2" s="2"/>
    </row>
    <row r="3" spans="2:9" ht="12.75">
      <c r="B3" s="3" t="s">
        <v>64</v>
      </c>
      <c r="G3" s="1"/>
      <c r="H3" s="1"/>
      <c r="I3" s="1"/>
    </row>
    <row r="4" ht="12.75">
      <c r="B4" s="32" t="s">
        <v>52</v>
      </c>
    </row>
    <row r="5" spans="7:9" ht="12.75">
      <c r="G5" s="1"/>
      <c r="H5" s="1"/>
      <c r="I5" s="1"/>
    </row>
    <row r="6" spans="7:10" ht="12.75">
      <c r="G6" s="4" t="s">
        <v>53</v>
      </c>
      <c r="H6" s="1"/>
      <c r="I6" s="4" t="s">
        <v>23</v>
      </c>
      <c r="J6" s="4" t="s">
        <v>53</v>
      </c>
    </row>
    <row r="7" spans="7:10" ht="12.75">
      <c r="G7" s="4" t="s">
        <v>24</v>
      </c>
      <c r="H7" s="1"/>
      <c r="I7" s="4" t="s">
        <v>24</v>
      </c>
      <c r="J7" s="4" t="s">
        <v>24</v>
      </c>
    </row>
    <row r="8" spans="7:10" ht="12.75">
      <c r="G8" s="34">
        <v>37711</v>
      </c>
      <c r="H8" s="7"/>
      <c r="I8" s="34">
        <v>37072</v>
      </c>
      <c r="J8" s="34">
        <v>37346</v>
      </c>
    </row>
    <row r="9" spans="7:10" ht="12.75">
      <c r="G9" s="5" t="s">
        <v>8</v>
      </c>
      <c r="H9" s="1"/>
      <c r="I9" s="5" t="s">
        <v>8</v>
      </c>
      <c r="J9" s="5" t="s">
        <v>8</v>
      </c>
    </row>
    <row r="10" spans="7:10" ht="12.75">
      <c r="G10" s="42"/>
      <c r="H10" s="42"/>
      <c r="I10" s="42"/>
      <c r="J10" s="42"/>
    </row>
    <row r="11" spans="3:10" ht="12.75">
      <c r="C11" s="45" t="s">
        <v>55</v>
      </c>
      <c r="G11" s="47">
        <v>8774764</v>
      </c>
      <c r="H11" s="47"/>
      <c r="I11" s="47"/>
      <c r="J11" s="47">
        <v>7605323</v>
      </c>
    </row>
    <row r="12" spans="3:10" ht="12.75">
      <c r="C12" s="45" t="s">
        <v>71</v>
      </c>
      <c r="G12" s="51">
        <v>-8608465</v>
      </c>
      <c r="H12" s="47"/>
      <c r="I12" s="47"/>
      <c r="J12" s="51">
        <v>-6436178</v>
      </c>
    </row>
    <row r="13" spans="3:10" ht="12.75">
      <c r="C13" s="45"/>
      <c r="G13" s="47">
        <f>SUM(G11:G12)</f>
        <v>166299</v>
      </c>
      <c r="H13" s="47"/>
      <c r="I13" s="47"/>
      <c r="J13" s="47">
        <f>SUM(J11:J12)</f>
        <v>1169145</v>
      </c>
    </row>
    <row r="14" spans="3:10" ht="12.75">
      <c r="C14" s="45" t="s">
        <v>72</v>
      </c>
      <c r="G14" s="47">
        <v>-139350</v>
      </c>
      <c r="H14" s="47"/>
      <c r="I14" s="47"/>
      <c r="J14" s="47">
        <v>-243649</v>
      </c>
    </row>
    <row r="15" spans="3:10" ht="12.75">
      <c r="C15" s="45" t="s">
        <v>60</v>
      </c>
      <c r="G15" s="47">
        <v>-5088</v>
      </c>
      <c r="H15" s="47"/>
      <c r="I15" s="47"/>
      <c r="J15" s="47">
        <v>-3818</v>
      </c>
    </row>
    <row r="16" spans="3:9" ht="12.75">
      <c r="C16" s="45"/>
      <c r="H16" s="48"/>
      <c r="I16" s="48"/>
    </row>
    <row r="17" spans="3:10" ht="12.75">
      <c r="C17" s="46" t="s">
        <v>78</v>
      </c>
      <c r="G17" s="54">
        <f>SUM(G13:G15)</f>
        <v>21861</v>
      </c>
      <c r="H17" s="47"/>
      <c r="I17" s="47"/>
      <c r="J17" s="54">
        <f>SUM(J13:J15)</f>
        <v>921678</v>
      </c>
    </row>
    <row r="18" spans="3:10" ht="12.75">
      <c r="C18" s="45"/>
      <c r="G18" s="48"/>
      <c r="H18" s="48"/>
      <c r="I18" s="48"/>
      <c r="J18" s="48"/>
    </row>
    <row r="19" spans="3:10" ht="12.75">
      <c r="C19" s="45"/>
      <c r="G19" s="49"/>
      <c r="H19" s="50"/>
      <c r="I19" s="50"/>
      <c r="J19" s="49"/>
    </row>
    <row r="20" spans="3:10" ht="12.75">
      <c r="C20" s="45" t="s">
        <v>61</v>
      </c>
      <c r="G20" s="50">
        <v>0</v>
      </c>
      <c r="H20" s="50"/>
      <c r="I20" s="50"/>
      <c r="J20" s="50">
        <v>63500</v>
      </c>
    </row>
    <row r="21" spans="3:10" ht="12.75">
      <c r="C21" s="45" t="s">
        <v>56</v>
      </c>
      <c r="G21" s="50">
        <v>24702</v>
      </c>
      <c r="H21" s="50"/>
      <c r="I21" s="50"/>
      <c r="J21" s="50">
        <v>12534</v>
      </c>
    </row>
    <row r="22" spans="3:10" ht="12.75">
      <c r="C22" s="45" t="s">
        <v>79</v>
      </c>
      <c r="G22" s="50">
        <f>-429707-22166</f>
        <v>-451873</v>
      </c>
      <c r="H22" s="50"/>
      <c r="I22" s="50"/>
      <c r="J22" s="50">
        <v>-246262</v>
      </c>
    </row>
    <row r="23" spans="3:10" ht="12.75">
      <c r="C23" s="45" t="s">
        <v>62</v>
      </c>
      <c r="G23" s="50">
        <v>-21246</v>
      </c>
      <c r="H23" s="50"/>
      <c r="I23" s="50"/>
      <c r="J23" s="50">
        <v>0</v>
      </c>
    </row>
    <row r="24" spans="3:10" ht="12.75">
      <c r="C24" s="45" t="s">
        <v>77</v>
      </c>
      <c r="G24" s="50">
        <v>998</v>
      </c>
      <c r="H24" s="50"/>
      <c r="I24" s="50"/>
      <c r="J24" s="50">
        <v>248</v>
      </c>
    </row>
    <row r="25" spans="3:10" ht="12.75">
      <c r="C25" s="45"/>
      <c r="G25" s="47"/>
      <c r="H25" s="47"/>
      <c r="I25" s="47"/>
      <c r="J25" s="47"/>
    </row>
    <row r="26" spans="3:10" ht="12.75">
      <c r="C26" s="46" t="s">
        <v>57</v>
      </c>
      <c r="G26" s="54">
        <f>SUM(G20:G25)</f>
        <v>-447419</v>
      </c>
      <c r="H26" s="42"/>
      <c r="I26" s="42"/>
      <c r="J26" s="54">
        <f>SUM(J20:J25)</f>
        <v>-169980</v>
      </c>
    </row>
    <row r="27" spans="3:10" ht="12.75">
      <c r="C27" s="45"/>
      <c r="G27" s="42"/>
      <c r="H27" s="42"/>
      <c r="I27" s="42"/>
      <c r="J27" s="42"/>
    </row>
    <row r="28" spans="3:10" ht="12.75">
      <c r="C28" s="45"/>
      <c r="G28" s="42"/>
      <c r="H28" s="42"/>
      <c r="I28" s="42"/>
      <c r="J28" s="42"/>
    </row>
    <row r="29" spans="3:10" ht="12.75">
      <c r="C29" s="45" t="s">
        <v>58</v>
      </c>
      <c r="G29" s="42">
        <v>-6215</v>
      </c>
      <c r="H29" s="42"/>
      <c r="I29" s="42"/>
      <c r="J29" s="42">
        <v>-6838</v>
      </c>
    </row>
    <row r="30" spans="3:10" ht="12.75">
      <c r="C30" s="45" t="s">
        <v>73</v>
      </c>
      <c r="G30" s="42">
        <v>-7478</v>
      </c>
      <c r="H30" s="42"/>
      <c r="I30" s="42"/>
      <c r="J30" s="42">
        <v>-6854</v>
      </c>
    </row>
    <row r="31" spans="3:10" ht="12.75">
      <c r="C31" s="37" t="s">
        <v>59</v>
      </c>
      <c r="G31" s="42">
        <v>-160940</v>
      </c>
      <c r="H31" s="42"/>
      <c r="I31" s="42"/>
      <c r="J31" s="42">
        <v>-107294</v>
      </c>
    </row>
    <row r="32" spans="7:10" ht="12.75">
      <c r="G32" s="42"/>
      <c r="H32" s="42"/>
      <c r="I32" s="42"/>
      <c r="J32" s="42"/>
    </row>
    <row r="33" spans="3:10" ht="12.75">
      <c r="C33" s="46" t="s">
        <v>63</v>
      </c>
      <c r="G33" s="54">
        <f>SUM(G29:G32)</f>
        <v>-174633</v>
      </c>
      <c r="H33" s="42"/>
      <c r="I33" s="42"/>
      <c r="J33" s="54">
        <f>SUM(J29:J32)</f>
        <v>-120986</v>
      </c>
    </row>
    <row r="34" spans="3:10" ht="12.75">
      <c r="C34" s="46"/>
      <c r="G34" s="42"/>
      <c r="H34" s="42"/>
      <c r="I34" s="42"/>
      <c r="J34" s="42"/>
    </row>
    <row r="35" spans="3:10" ht="12.75">
      <c r="C35" s="45"/>
      <c r="G35" s="42"/>
      <c r="H35" s="42"/>
      <c r="I35" s="42"/>
      <c r="J35" s="42"/>
    </row>
    <row r="36" spans="3:10" ht="12.75">
      <c r="C36" s="46" t="s">
        <v>74</v>
      </c>
      <c r="G36" s="52">
        <f>G17+G26+G33</f>
        <v>-600191</v>
      </c>
      <c r="H36" s="42"/>
      <c r="I36" s="42"/>
      <c r="J36" s="52">
        <f>J17+J26+J33</f>
        <v>630712</v>
      </c>
    </row>
    <row r="37" spans="3:10" ht="12.75">
      <c r="C37" s="45"/>
      <c r="G37" s="52"/>
      <c r="H37" s="42"/>
      <c r="I37" s="42"/>
      <c r="J37" s="52"/>
    </row>
    <row r="38" spans="3:10" ht="12.75">
      <c r="C38" s="46" t="s">
        <v>75</v>
      </c>
      <c r="G38" s="52">
        <v>1129274</v>
      </c>
      <c r="H38" s="42"/>
      <c r="I38" s="42"/>
      <c r="J38" s="52">
        <v>498562</v>
      </c>
    </row>
    <row r="39" spans="2:10" ht="12.75">
      <c r="B39" s="46"/>
      <c r="G39" s="52"/>
      <c r="H39" s="42"/>
      <c r="I39" s="42"/>
      <c r="J39" s="52"/>
    </row>
    <row r="40" spans="3:10" ht="13.5" thickBot="1">
      <c r="C40" s="46" t="s">
        <v>76</v>
      </c>
      <c r="G40" s="53">
        <f>G36+G38</f>
        <v>529083</v>
      </c>
      <c r="H40" s="42"/>
      <c r="I40" s="42"/>
      <c r="J40" s="53">
        <f>J36+J38</f>
        <v>1129274</v>
      </c>
    </row>
    <row r="41" ht="13.5" thickTop="1"/>
    <row r="43" ht="12.75">
      <c r="B43" s="37" t="s">
        <v>54</v>
      </c>
    </row>
    <row r="44" ht="12.75">
      <c r="B44" s="44" t="s">
        <v>26</v>
      </c>
    </row>
  </sheetData>
  <printOptions/>
  <pageMargins left="0.75" right="0.75" top="1" bottom="1" header="0.5" footer="0.5"/>
  <pageSetup horizontalDpi="600" verticalDpi="600" orientation="portrait" paperSize="9" scale="73" r:id="rId1"/>
  <headerFooter alignWithMargins="0"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I18"/>
  <sheetViews>
    <sheetView zoomScale="75" zoomScaleNormal="75" workbookViewId="0" topLeftCell="A1">
      <selection activeCell="B17" sqref="B17"/>
    </sheetView>
  </sheetViews>
  <sheetFormatPr defaultColWidth="9.140625" defaultRowHeight="12.75"/>
  <cols>
    <col min="7" max="7" width="16.00390625" style="0" bestFit="1" customWidth="1"/>
    <col min="9" max="9" width="16.00390625" style="0" customWidth="1"/>
  </cols>
  <sheetData>
    <row r="1" ht="12.75">
      <c r="B1" s="3" t="s">
        <v>0</v>
      </c>
    </row>
    <row r="3" ht="12.75">
      <c r="B3" s="3" t="s">
        <v>65</v>
      </c>
    </row>
    <row r="4" ht="12.75">
      <c r="B4" s="32" t="s">
        <v>52</v>
      </c>
    </row>
    <row r="6" spans="7:9" ht="12.75">
      <c r="G6" s="40" t="s">
        <v>53</v>
      </c>
      <c r="I6" s="40" t="s">
        <v>53</v>
      </c>
    </row>
    <row r="7" spans="7:9" s="37" customFormat="1" ht="12.75">
      <c r="G7" s="40" t="s">
        <v>25</v>
      </c>
      <c r="I7" s="40" t="s">
        <v>25</v>
      </c>
    </row>
    <row r="8" spans="7:9" s="37" customFormat="1" ht="12.75">
      <c r="G8" s="41">
        <v>37711</v>
      </c>
      <c r="I8" s="41">
        <v>37346</v>
      </c>
    </row>
    <row r="9" spans="7:9" s="37" customFormat="1" ht="12.75">
      <c r="G9" s="6" t="s">
        <v>8</v>
      </c>
      <c r="H9" s="1"/>
      <c r="I9" s="11" t="s">
        <v>8</v>
      </c>
    </row>
    <row r="10" s="37" customFormat="1" ht="12.75"/>
    <row r="11" spans="2:9" s="37" customFormat="1" ht="12.75">
      <c r="B11" s="37" t="s">
        <v>27</v>
      </c>
      <c r="G11" s="42">
        <f>' PnL'!J35</f>
        <v>149101</v>
      </c>
      <c r="H11" s="42"/>
      <c r="I11" s="42">
        <f>' PnL'!L35</f>
        <v>459778</v>
      </c>
    </row>
    <row r="12" s="37" customFormat="1" ht="12.75"/>
    <row r="13" spans="2:9" s="37" customFormat="1" ht="12.75">
      <c r="B13" s="37" t="s">
        <v>28</v>
      </c>
      <c r="G13" s="43">
        <f>G11</f>
        <v>149101</v>
      </c>
      <c r="I13" s="43">
        <f>I11</f>
        <v>459778</v>
      </c>
    </row>
    <row r="14" s="37" customFormat="1" ht="12.75"/>
    <row r="15" s="37" customFormat="1" ht="12.75"/>
    <row r="16" s="37" customFormat="1" ht="12.75"/>
    <row r="17" s="37" customFormat="1" ht="12.75">
      <c r="B17" s="37" t="s">
        <v>66</v>
      </c>
    </row>
    <row r="18" ht="12.75">
      <c r="B18" s="30" t="s">
        <v>26</v>
      </c>
    </row>
  </sheetData>
  <printOptions/>
  <pageMargins left="0.75" right="0.75" top="1" bottom="1" header="0.5" footer="0.5"/>
  <pageSetup horizontalDpi="600" verticalDpi="600" orientation="portrait" paperSize="9" scale="73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yapac</cp:lastModifiedBy>
  <cp:lastPrinted>2003-05-21T07:00:46Z</cp:lastPrinted>
  <dcterms:created xsi:type="dcterms:W3CDTF">2001-08-02T03:12:06Z</dcterms:created>
  <dcterms:modified xsi:type="dcterms:W3CDTF">2003-05-23T08:44:21Z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